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julienplu/Desktop/Claude-Workspace/Projects/Articles/Article Backup Calcul Stockage/Output/"/>
    </mc:Choice>
  </mc:AlternateContent>
  <xr:revisionPtr revIDLastSave="0" documentId="13_ncr:1_{E03B1337-760D-3C44-B408-BCEBAA46C0FE}" xr6:coauthVersionLast="47" xr6:coauthVersionMax="47" xr10:uidLastSave="{00000000-0000-0000-0000-000000000000}"/>
  <bookViews>
    <workbookView xWindow="0" yWindow="660" windowWidth="25700" windowHeight="15140" activeTab="2" xr2:uid="{00000000-000D-0000-FFFF-FFFF00000000}"/>
  </bookViews>
  <sheets>
    <sheet name="Calcul BaaS" sheetId="1" r:id="rId1"/>
    <sheet name="Comparaison plans" sheetId="2" r:id="rId2"/>
    <sheet name="Aide &amp; rat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3" i="2" l="1"/>
  <c r="E13" i="2" s="1"/>
  <c r="C12" i="2"/>
  <c r="E12" i="2" s="1"/>
  <c r="D11" i="2"/>
  <c r="C11" i="2"/>
  <c r="E11" i="2" s="1"/>
  <c r="C10" i="2"/>
  <c r="E10" i="2" s="1"/>
  <c r="C31" i="1"/>
  <c r="D31" i="1" s="1"/>
  <c r="E31" i="1" s="1"/>
  <c r="A31" i="1"/>
  <c r="D30" i="1"/>
  <c r="E30" i="1" s="1"/>
  <c r="C30" i="1"/>
  <c r="B30" i="1"/>
  <c r="A30" i="1"/>
  <c r="A29" i="1"/>
  <c r="A28" i="1"/>
  <c r="C27" i="1"/>
  <c r="D27" i="1" s="1"/>
  <c r="A27" i="1"/>
  <c r="A16" i="1"/>
  <c r="E11" i="1"/>
  <c r="B31" i="1" s="1"/>
  <c r="E10" i="1"/>
  <c r="E9" i="1"/>
  <c r="C29" i="1" s="1"/>
  <c r="D29" i="1" s="1"/>
  <c r="E29" i="1" s="1"/>
  <c r="E8" i="1"/>
  <c r="C28" i="1" s="1"/>
  <c r="D28" i="1" s="1"/>
  <c r="E28" i="1" s="1"/>
  <c r="E7" i="1"/>
  <c r="B27" i="1" s="1"/>
  <c r="E27" i="1" l="1"/>
  <c r="E32" i="1" s="1"/>
  <c r="D32" i="1"/>
  <c r="B37" i="1" s="1"/>
  <c r="E12" i="1"/>
  <c r="B28" i="1"/>
  <c r="B32" i="1" s="1"/>
  <c r="B35" i="1" s="1"/>
  <c r="D12" i="2"/>
  <c r="C32" i="1"/>
  <c r="B36" i="1" s="1"/>
  <c r="B29" i="1"/>
  <c r="D10" i="2"/>
  <c r="D13" i="2"/>
  <c r="F39" i="1" l="1"/>
  <c r="D39" i="1"/>
</calcChain>
</file>

<file path=xl/sharedStrings.xml><?xml version="1.0" encoding="utf-8"?>
<sst xmlns="http://schemas.openxmlformats.org/spreadsheetml/2006/main" count="151" uniqueCount="134">
  <si>
    <t>Calculateur d'espace de stockage Backup</t>
  </si>
  <si>
    <t>unyc  ·  Calculateur d'espace cloud pour le Backup</t>
  </si>
  <si>
    <t>PARC À SAUVEGARDER</t>
  </si>
  <si>
    <t>Type de machine</t>
  </si>
  <si>
    <t>Nombre</t>
  </si>
  <si>
    <t>Go / machine</t>
  </si>
  <si>
    <t>Taux change %</t>
  </si>
  <si>
    <t>Volume source (Go)</t>
  </si>
  <si>
    <t>Commentaire</t>
  </si>
  <si>
    <t>Postes de travail</t>
  </si>
  <si>
    <t>Windows / Mac</t>
  </si>
  <si>
    <t>Serveurs virtuels</t>
  </si>
  <si>
    <t>Hyper-V, VMware, KVM, Proxmox</t>
  </si>
  <si>
    <t>Serveurs physiques</t>
  </si>
  <si>
    <t>Bare metal</t>
  </si>
  <si>
    <t>NAS</t>
  </si>
  <si>
    <t>Stockage fichiers SMB / NFS</t>
  </si>
  <si>
    <t>Autre</t>
  </si>
  <si>
    <t>Volume source TOTAL</t>
  </si>
  <si>
    <t>POLITIQUE DE SAUVEGARDE</t>
  </si>
  <si>
    <t>Plan de sauvegarde</t>
  </si>
  <si>
    <t>Toujours incrémentielle</t>
  </si>
  <si>
    <t>Rétention (jours)</t>
  </si>
  <si>
    <t>7-30 standard, +60 conformité</t>
  </si>
  <si>
    <t>OPTIMISATION &amp; MARGES</t>
  </si>
  <si>
    <t>Compression (%)</t>
  </si>
  <si>
    <t>20 % prudent sur parc mixte, 10 % si multimédia, 30-50 % si bureautique pur</t>
  </si>
  <si>
    <t>Marge de sécurité (%)</t>
  </si>
  <si>
    <t>Recommandé unyc : 10 %. Au-delà, vite plusieurs To payés sans réel besoin sur des gros parcs.</t>
  </si>
  <si>
    <t>Croissance annuelle (%)</t>
  </si>
  <si>
    <t>10-30 % selon le métier</t>
  </si>
  <si>
    <t>Projection (années)</t>
  </si>
  <si>
    <t>Durée d'engagement contrat</t>
  </si>
  <si>
    <t>CALCUL INTERMÉDIAIRE</t>
  </si>
  <si>
    <t>Stockage brut par typologie (Go)</t>
  </si>
  <si>
    <t>Volume source</t>
  </si>
  <si>
    <t>Brut (Go)</t>
  </si>
  <si>
    <t>Net après compression</t>
  </si>
  <si>
    <t>Avec buffer &amp; croissance</t>
  </si>
  <si>
    <t>TOTAL</t>
  </si>
  <si>
    <t>QUOTA RECOMMANDÉ À PROVISIONNER</t>
  </si>
  <si>
    <t>Volume source total</t>
  </si>
  <si>
    <t>Stockage brut</t>
  </si>
  <si>
    <t>QUOTA FINAL À PROVISIONNER</t>
  </si>
  <si>
    <t>Estimation indicative basée sur des hypothèses générales (taux de changement, compression). Les valeurs produites n'engagent pas la responsabilité d'unyc. Pour un devis ferme ou un dimensionnement contractuel, contactez votre équipe avant-vente unyc.</t>
  </si>
  <si>
    <t>Besoin d'un chiffrage précis pour votre projet ?</t>
  </si>
  <si>
    <t>→ Prendre contact avec unyc (https://www.unyc.io/contact/)</t>
  </si>
  <si>
    <t>Comparaison des plans de sauvegarde</t>
  </si>
  <si>
    <t>PARAMÈTRES DE RÉFÉRENCE</t>
  </si>
  <si>
    <t>Taux de change (%)</t>
  </si>
  <si>
    <t>VOLUMES PAR PLAN</t>
  </si>
  <si>
    <t>Plan</t>
  </si>
  <si>
    <t>Formule</t>
  </si>
  <si>
    <t>Net (Go)</t>
  </si>
  <si>
    <t>Ratio vs source</t>
  </si>
  <si>
    <t>Recommandation</t>
  </si>
  <si>
    <t>Toujours complète</t>
  </si>
  <si>
    <t>V × N</t>
  </si>
  <si>
    <t>Stockage maximal, à éviter pour le cloud</t>
  </si>
  <si>
    <t>V × (1 + (N−1) × C)</t>
  </si>
  <si>
    <t>Recommandé par défaut</t>
  </si>
  <si>
    <t>Hebdomadaire complète et quotidienne incrémentielle</t>
  </si>
  <si>
    <t>(N/7) × V × (1 + 6C)</t>
  </si>
  <si>
    <t>Bon compromis</t>
  </si>
  <si>
    <t>Grand-père / Père / Fils (GFS)</t>
  </si>
  <si>
    <t>V × (12 + 14C + 7C)</t>
  </si>
  <si>
    <t>Conformité, conservation longue</t>
  </si>
  <si>
    <t>LÉGENDE DES FORMULES</t>
  </si>
  <si>
    <t>V</t>
  </si>
  <si>
    <t>Volume source à sauvegarder, en Go (cellule B5 ci-dessus)</t>
  </si>
  <si>
    <t>N</t>
  </si>
  <si>
    <t>Rétention en jours (cellule F5)</t>
  </si>
  <si>
    <t>C</t>
  </si>
  <si>
    <t>Taux de changement quotidien en pourcentage (cellule D5)</t>
  </si>
  <si>
    <t>m, w, d</t>
  </si>
  <si>
    <t>Nombre de sauvegardes conservées sur le plan GFS : m mensuelles complètes (12 par défaut), w hebdomadaires différentielles (4), d quotidiennes incrémentielles (7)</t>
  </si>
  <si>
    <t>Source : documentation du moteur de sauvegarde sous-jacent (Acronis Cyber Protection). Voir l'onglet « Aide &amp; ratios » pour les liens.</t>
  </si>
  <si>
    <t>Aide &amp; ratios de référence</t>
  </si>
  <si>
    <t>TAUX DE CHANGEMENT QUOTIDIEN PAR TYPE</t>
  </si>
  <si>
    <t>Plage typique</t>
  </si>
  <si>
    <t>Hypothèse par défaut</t>
  </si>
  <si>
    <t>Poste de travail (Windows / Mac)</t>
  </si>
  <si>
    <t>1 - 3 %</t>
  </si>
  <si>
    <t>2 %</t>
  </si>
  <si>
    <t>Serveur virtuel (Hyper-V / VMware / KVM)</t>
  </si>
  <si>
    <t>3 - 5 %</t>
  </si>
  <si>
    <t>4 %</t>
  </si>
  <si>
    <t>Serveur physique (bare metal applicatif)</t>
  </si>
  <si>
    <t>3 - 6 %</t>
  </si>
  <si>
    <t>NAS (stockage fichiers SMB / NFS)</t>
  </si>
  <si>
    <t>2 - 5 %</t>
  </si>
  <si>
    <t>3 %</t>
  </si>
  <si>
    <t>Cas particulier : base SQL transactionnelle</t>
  </si>
  <si>
    <t>10 - 20 %</t>
  </si>
  <si>
    <t>12 %</t>
  </si>
  <si>
    <t>Cas particulier : serveur Exchange</t>
  </si>
  <si>
    <t>5 - 10 %</t>
  </si>
  <si>
    <t>8 %</t>
  </si>
  <si>
    <t>RATIOS DE COMPRESSION TYPIQUES</t>
  </si>
  <si>
    <t>Type de données</t>
  </si>
  <si>
    <t>Réduction observée</t>
  </si>
  <si>
    <t>Impact</t>
  </si>
  <si>
    <t>Bureautique, code, texte, HTML</t>
  </si>
  <si>
    <t>40 - 70 %</t>
  </si>
  <si>
    <t>fort</t>
  </si>
  <si>
    <t>Bases SQL / Exchange (sans compression native)</t>
  </si>
  <si>
    <t>50 - 70 %</t>
  </si>
  <si>
    <t>VM mixte (OS + apps + data)</t>
  </si>
  <si>
    <t>25 - 45 %</t>
  </si>
  <si>
    <t>moyen</t>
  </si>
  <si>
    <t>Parc utilisateur standard (mix bureau + multimédia)</t>
  </si>
  <si>
    <t>20 - 35 %</t>
  </si>
  <si>
    <t>Images, vidéos, fichiers déjà compressés</t>
  </si>
  <si>
    <t>0 - 10 %</t>
  </si>
  <si>
    <t>faible</t>
  </si>
  <si>
    <t>Hypothèse prudente par défaut</t>
  </si>
  <si>
    <t>20 %</t>
  </si>
  <si>
    <t>défaut</t>
  </si>
  <si>
    <t>QUAND UTILISER QUEL PLAN</t>
  </si>
  <si>
    <t>Cas d'usage</t>
  </si>
  <si>
    <t>Note</t>
  </si>
  <si>
    <t>Petits volumes critiques, conformité forte</t>
  </si>
  <si>
    <t>À éviter pour le cloud</t>
  </si>
  <si>
    <t>Cas général, parc varié</t>
  </si>
  <si>
    <t>Plan recommandé par défaut</t>
  </si>
  <si>
    <t>Serveurs avec restauration rapide attendue</t>
  </si>
  <si>
    <t>Conformité, audit, conservation longue</t>
  </si>
  <si>
    <t>Stockage moyen à élevé</t>
  </si>
  <si>
    <t>SOURCES</t>
  </si>
  <si>
    <t>Documentation Acronis Cyber Protection (moteur sous-jacent)</t>
  </si>
  <si>
    <t>KB 16791 · Compression d'archive</t>
  </si>
  <si>
    <t>KB 59296 · Plans de sauvegarde</t>
  </si>
  <si>
    <t>KB 68304 · Règles de rétention</t>
  </si>
  <si>
    <t>unyc · Calculateur Backup · Estimation indicative, n'engage pas la responsabilité d'unyc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</si>
</sst>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quot; Go&quot;"/>
    <numFmt numFmtId="166" formatCode="0\%"/>
    <numFmt numFmtId="167" formatCode="0.0"/>
    <numFmt numFmtId="168" formatCode="0.00&quot; To&quot;"/>
    <numFmt numFmtId="169" formatCode="0.0\×"/>
  </numFmts>
  <fonts count="13" x14ac:knownFonts="1">
    <font>
      <sz val="11"/>
      <color theme="1"/>
      <name val="Calibri"/>
      <family val="2"/>
      <charset val="1"/>
    </font>
    <font>
      <b/>
      <sz val="18"/>
      <color rgb="FFFFFFFF"/>
      <name val="Poppins"/>
    </font>
    <font>
      <i/>
      <sz val="10"/>
      <color rgb="FFB8D4E8"/>
      <name val="Poppins"/>
    </font>
    <font>
      <b/>
      <sz val="10"/>
      <color rgb="FFFFFFFF"/>
      <name val="Poppins"/>
    </font>
    <font>
      <sz val="10"/>
      <color rgb="FF0E191E"/>
      <name val="Poppins"/>
    </font>
    <font>
      <b/>
      <sz val="10"/>
      <color rgb="FF0E191E"/>
      <name val="Poppins"/>
    </font>
    <font>
      <i/>
      <sz val="9"/>
      <color rgb="FF1F333B"/>
      <name val="Poppins"/>
    </font>
    <font>
      <b/>
      <sz val="12"/>
      <color rgb="FF0E191E"/>
      <name val="Poppins"/>
    </font>
    <font>
      <b/>
      <sz val="11"/>
      <color rgb="FF0E191E"/>
      <name val="Poppins"/>
    </font>
    <font>
      <b/>
      <sz val="12"/>
      <color rgb="FFFFFFFF"/>
      <name val="Poppins"/>
    </font>
    <font>
      <b/>
      <sz val="11"/>
      <color rgb="FFFFFFFF"/>
      <name val="Poppins"/>
    </font>
    <font>
      <b/>
      <u/>
      <sz val="11"/>
      <color rgb="FF2E5A8B"/>
      <name val="Poppins"/>
    </font>
    <font>
      <u/>
      <sz val="10"/>
      <color rgb="FF0E4F8C"/>
      <name val="Poppins"/>
    </font>
  </fonts>
  <fills count="9">
    <fill>
      <patternFill patternType="none"/>
    </fill>
    <fill>
      <patternFill patternType="gray125"/>
    </fill>
    <fill>
      <patternFill patternType="solid">
        <fgColor rgb="FF0E191E"/>
        <bgColor rgb="FF000000"/>
      </patternFill>
    </fill>
    <fill>
      <patternFill patternType="solid">
        <fgColor rgb="FF2E5A8B"/>
        <bgColor rgb="FF0E4F8C"/>
      </patternFill>
    </fill>
    <fill>
      <patternFill patternType="solid">
        <fgColor rgb="FF1F333B"/>
        <bgColor rgb="FF333300"/>
      </patternFill>
    </fill>
    <fill>
      <patternFill patternType="solid">
        <fgColor rgb="FFE8F0F7"/>
        <bgColor rgb="FFE0E0E5"/>
      </patternFill>
    </fill>
    <fill>
      <patternFill patternType="solid">
        <fgColor rgb="FFFFFBEF"/>
        <bgColor rgb="FFFFFFFF"/>
      </patternFill>
    </fill>
    <fill>
      <patternFill patternType="solid">
        <fgColor rgb="FFFFFFFF"/>
        <bgColor rgb="FFFFFBEF"/>
      </patternFill>
    </fill>
    <fill>
      <patternFill patternType="solid">
        <fgColor rgb="FFB8D4E8"/>
        <bgColor rgb="FFD9D9D9"/>
      </patternFill>
    </fill>
  </fills>
  <borders count="2">
    <border>
      <left/>
      <right/>
      <top/>
      <bottom/>
      <diagonal/>
    </border>
    <border>
      <left style="thin">
        <color rgb="FFE0E0E5"/>
      </left>
      <right style="thin">
        <color rgb="FFE0E0E5"/>
      </right>
      <top style="thin">
        <color rgb="FFE0E0E5"/>
      </top>
      <bottom style="thin">
        <color rgb="FFE0E0E5"/>
      </bottom>
      <diagonal/>
    </border>
  </borders>
  <cellStyleXfs count="1">
    <xf numFmtId="0" fontId="0" fillId="0" borderId="0"/>
  </cellStyleXfs>
  <cellXfs count="47">
    <xf numFmtId="0" fontId="0" fillId="0" borderId="0" xfId="0"/>
    <xf numFmtId="0" fontId="11" fillId="5" borderId="0" xfId="0" applyFont="1" applyFill="1" applyAlignment="1">
      <alignment horizontal="center" vertical="center"/>
    </xf>
    <xf numFmtId="0" fontId="10" fillId="3" borderId="0" xfId="0" applyFont="1" applyFill="1" applyAlignment="1">
      <alignment horizontal="center" vertical="center"/>
    </xf>
    <xf numFmtId="0" fontId="6" fillId="0" borderId="0" xfId="0" applyFont="1" applyAlignment="1">
      <alignment horizontal="left" vertical="center" wrapText="1" indent="1"/>
    </xf>
    <xf numFmtId="165" fontId="1" fillId="2" borderId="0" xfId="0" applyNumberFormat="1" applyFont="1" applyFill="1" applyAlignment="1">
      <alignment horizontal="center" vertical="center"/>
    </xf>
    <xf numFmtId="0" fontId="9" fillId="2" borderId="0" xfId="0" applyFont="1" applyFill="1" applyAlignment="1">
      <alignment horizontal="left" vertical="center" indent="1"/>
    </xf>
    <xf numFmtId="165" fontId="4" fillId="5" borderId="1" xfId="0" applyNumberFormat="1" applyFont="1" applyFill="1" applyBorder="1" applyAlignment="1">
      <alignment horizontal="center" vertical="center"/>
    </xf>
    <xf numFmtId="0" fontId="8" fillId="0" borderId="0" xfId="0" applyFont="1" applyAlignment="1">
      <alignment horizontal="left" vertical="center" indent="1"/>
    </xf>
    <xf numFmtId="0" fontId="6" fillId="0" borderId="0" xfId="0" applyFont="1" applyAlignment="1">
      <alignment horizontal="left" vertical="center" indent="1"/>
    </xf>
    <xf numFmtId="0" fontId="6" fillId="5" borderId="0" xfId="0" applyFont="1" applyFill="1" applyAlignment="1">
      <alignment horizontal="left" vertical="center" wrapText="1" indent="1"/>
    </xf>
    <xf numFmtId="0" fontId="5" fillId="6" borderId="1" xfId="0" applyFont="1" applyFill="1" applyBorder="1" applyAlignment="1">
      <alignment horizontal="center" vertical="center"/>
    </xf>
    <xf numFmtId="0" fontId="7" fillId="8" borderId="1" xfId="0" applyFont="1" applyFill="1" applyBorder="1" applyAlignment="1">
      <alignment horizontal="left" vertical="center" indent="1"/>
    </xf>
    <xf numFmtId="0" fontId="3" fillId="4" borderId="0" xfId="0" applyFont="1" applyFill="1" applyAlignment="1">
      <alignment horizontal="left" vertical="center" indent="1"/>
    </xf>
    <xf numFmtId="0" fontId="2" fillId="2" borderId="0" xfId="0" applyFont="1" applyFill="1" applyAlignment="1">
      <alignment horizontal="left" vertical="center" indent="1"/>
    </xf>
    <xf numFmtId="0" fontId="1" fillId="2" borderId="0" xfId="0" applyFont="1" applyFill="1" applyAlignment="1">
      <alignment horizontal="left" vertical="center" indent="1"/>
    </xf>
    <xf numFmtId="0" fontId="0" fillId="3" borderId="0" xfId="0" applyFill="1"/>
    <xf numFmtId="0" fontId="3" fillId="4" borderId="1" xfId="0" applyFont="1" applyFill="1" applyBorder="1" applyAlignment="1">
      <alignment horizontal="center" vertical="center"/>
    </xf>
    <xf numFmtId="0" fontId="4" fillId="5" borderId="1" xfId="0" applyFont="1" applyFill="1" applyBorder="1" applyAlignment="1">
      <alignment horizontal="left" vertical="center" indent="1"/>
    </xf>
    <xf numFmtId="3" fontId="5" fillId="6" borderId="1" xfId="0" applyNumberFormat="1" applyFont="1" applyFill="1" applyBorder="1" applyAlignment="1">
      <alignment horizontal="center" vertical="center"/>
    </xf>
    <xf numFmtId="164" fontId="5" fillId="6" borderId="1" xfId="0" applyNumberFormat="1" applyFont="1" applyFill="1" applyBorder="1" applyAlignment="1">
      <alignment horizontal="center" vertical="center"/>
    </xf>
    <xf numFmtId="3" fontId="4" fillId="5" borderId="1" xfId="0" applyNumberFormat="1" applyFont="1" applyFill="1" applyBorder="1" applyAlignment="1">
      <alignment horizontal="center" vertical="center"/>
    </xf>
    <xf numFmtId="0" fontId="6" fillId="5"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6" fillId="7" borderId="1" xfId="0" applyFont="1" applyFill="1" applyBorder="1" applyAlignment="1">
      <alignment horizontal="left" vertical="center" indent="1"/>
    </xf>
    <xf numFmtId="0" fontId="7" fillId="8" borderId="1" xfId="0" applyFont="1" applyFill="1" applyBorder="1" applyAlignment="1">
      <alignment horizontal="left" vertical="center" indent="1"/>
    </xf>
    <xf numFmtId="165" fontId="8" fillId="8" borderId="1" xfId="0" applyNumberFormat="1" applyFont="1" applyFill="1" applyBorder="1" applyAlignment="1">
      <alignment horizontal="center" vertical="center"/>
    </xf>
    <xf numFmtId="0" fontId="0" fillId="8" borderId="1" xfId="0" applyFill="1" applyBorder="1"/>
    <xf numFmtId="0" fontId="4" fillId="0" borderId="0" xfId="0" applyFont="1" applyAlignment="1">
      <alignment horizontal="left" vertical="center" indent="1"/>
    </xf>
    <xf numFmtId="0" fontId="6" fillId="0" borderId="0" xfId="0" applyFont="1"/>
    <xf numFmtId="166" fontId="5" fillId="6" borderId="1" xfId="0" applyNumberFormat="1" applyFont="1" applyFill="1" applyBorder="1" applyAlignment="1">
      <alignment horizontal="center" vertical="center"/>
    </xf>
    <xf numFmtId="167" fontId="5" fillId="6" borderId="1" xfId="0" applyNumberFormat="1" applyFont="1" applyFill="1" applyBorder="1" applyAlignment="1">
      <alignment horizontal="center" vertical="center"/>
    </xf>
    <xf numFmtId="0" fontId="0" fillId="5" borderId="0" xfId="0" applyFill="1"/>
    <xf numFmtId="0" fontId="0" fillId="7" borderId="0" xfId="0" applyFill="1"/>
    <xf numFmtId="3" fontId="7" fillId="8" borderId="1" xfId="0" applyNumberFormat="1" applyFont="1" applyFill="1" applyBorder="1" applyAlignment="1">
      <alignment horizontal="center" vertical="center"/>
    </xf>
    <xf numFmtId="0" fontId="0" fillId="8" borderId="0" xfId="0" applyFill="1"/>
    <xf numFmtId="168" fontId="9" fillId="2" borderId="0" xfId="0" applyNumberFormat="1" applyFont="1" applyFill="1" applyAlignment="1">
      <alignment horizontal="center" vertical="center"/>
    </xf>
    <xf numFmtId="0" fontId="5" fillId="5" borderId="1" xfId="0" applyFont="1" applyFill="1" applyBorder="1" applyAlignment="1">
      <alignment horizontal="left" vertical="center" indent="1"/>
    </xf>
    <xf numFmtId="0" fontId="6" fillId="5" borderId="1" xfId="0" applyFont="1" applyFill="1" applyBorder="1" applyAlignment="1">
      <alignment horizontal="center" vertical="center"/>
    </xf>
    <xf numFmtId="169" fontId="4" fillId="5" borderId="1" xfId="0" applyNumberFormat="1" applyFont="1" applyFill="1" applyBorder="1" applyAlignment="1">
      <alignment horizontal="center" vertical="center"/>
    </xf>
    <xf numFmtId="0" fontId="5" fillId="7" borderId="1" xfId="0" applyFont="1" applyFill="1" applyBorder="1" applyAlignment="1">
      <alignment horizontal="left" vertical="center" indent="1"/>
    </xf>
    <xf numFmtId="0" fontId="6"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4" fillId="5" borderId="1" xfId="0" applyFont="1" applyFill="1" applyBorder="1" applyAlignment="1">
      <alignment horizontal="left" vertical="center" wrapText="1" indent="1"/>
    </xf>
    <xf numFmtId="0" fontId="6" fillId="0" borderId="0" xfId="0" applyFont="1"/>
    <xf numFmtId="0" fontId="4" fillId="0" borderId="0" xfId="0" applyFont="1" applyAlignment="1">
      <alignment horizontal="left" vertical="center" indent="1"/>
    </xf>
    <xf numFmtId="0" fontId="12" fillId="0" borderId="0" xfId="0" applyFont="1" applyAlignment="1">
      <alignment horizontal="left" vertical="center"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78787"/>
      <rgbColor rgb="FF9999FF"/>
      <rgbColor rgb="FF993366"/>
      <rgbColor rgb="FFFFFBEF"/>
      <rgbColor rgb="FFE8F0F7"/>
      <rgbColor rgb="FF660066"/>
      <rgbColor rgb="FFFF8080"/>
      <rgbColor rgb="FF0066CC"/>
      <rgbColor rgb="FFB8D4E8"/>
      <rgbColor rgb="FF000080"/>
      <rgbColor rgb="FFFF00FF"/>
      <rgbColor rgb="FFFFFF00"/>
      <rgbColor rgb="FF00FFFF"/>
      <rgbColor rgb="FF800080"/>
      <rgbColor rgb="FF800000"/>
      <rgbColor rgb="FF008080"/>
      <rgbColor rgb="FF0000FF"/>
      <rgbColor rgb="FF00CCFF"/>
      <rgbColor rgb="FFCCFFFF"/>
      <rgbColor rgb="FFE0E0E5"/>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E4F8C"/>
      <rgbColor rgb="FF339966"/>
      <rgbColor rgb="FF0E191E"/>
      <rgbColor rgb="FF333300"/>
      <rgbColor rgb="FF993300"/>
      <rgbColor rgb="FF993366"/>
      <rgbColor rgb="FF2E5A8B"/>
      <rgbColor rgb="FF1F333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300" b="0" u="none" strike="noStrike">
                <a:uFillTx/>
                <a:latin typeface="Arial"/>
              </a:defRPr>
            </a:pPr>
            <a:r>
              <a:rPr lang="fr-FR" sz="1800" b="1" u="none" strike="noStrike">
                <a:solidFill>
                  <a:srgbClr val="000000"/>
                </a:solidFill>
                <a:uFillTx/>
                <a:latin typeface="Calibri"/>
              </a:rPr>
              <a:t>Volume brut par plan (Go)</a:t>
            </a:r>
          </a:p>
        </c:rich>
      </c:tx>
      <c:overlay val="0"/>
      <c:spPr>
        <a:noFill/>
        <a:ln w="0">
          <a:noFill/>
        </a:ln>
      </c:spPr>
    </c:title>
    <c:autoTitleDeleted val="0"/>
    <c:plotArea>
      <c:layout/>
      <c:barChart>
        <c:barDir val="bar"/>
        <c:grouping val="clustered"/>
        <c:varyColors val="0"/>
        <c:ser>
          <c:idx val="0"/>
          <c:order val="0"/>
          <c:tx>
            <c:strRef>
              <c:f>'Comparaison plans'!$C$9</c:f>
              <c:strCache>
                <c:ptCount val="1"/>
                <c:pt idx="0">
                  <c:v>Brut (Go)</c:v>
                </c:pt>
              </c:strCache>
            </c:strRef>
          </c:tx>
          <c:spPr>
            <a:solidFill>
              <a:srgbClr val="4F81BD"/>
            </a:solidFill>
            <a:ln w="12600">
              <a:noFill/>
            </a:ln>
          </c:spPr>
          <c:invertIfNegative val="0"/>
          <c:dLbls>
            <c:spPr>
              <a:noFill/>
              <a:ln>
                <a:noFill/>
              </a:ln>
              <a:effectLst/>
            </c:spPr>
            <c:txPr>
              <a:bodyPr wrap="none"/>
              <a:lstStyle/>
              <a:p>
                <a:pPr>
                  <a:defRPr sz="1000" b="0" u="none" strike="noStrike">
                    <a:uFillTx/>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'Comparaison plans'!$A$10:$A$14</c:f>
              <c:strCache>
                <c:ptCount val="4"/>
                <c:pt idx="0">
                  <c:v>Toujours complète</c:v>
                </c:pt>
                <c:pt idx="1">
                  <c:v>Toujours incrémentielle</c:v>
                </c:pt>
                <c:pt idx="2">
                  <c:v>Hebdomadaire complète et quotidienne incrémentielle</c:v>
                </c:pt>
                <c:pt idx="3">
                  <c:v>Grand-père / Père / Fils (GFS)</c:v>
                </c:pt>
              </c:strCache>
            </c:strRef>
          </c:cat>
          <c:val>
            <c:numRef>
              <c:f>'Comparaison plans'!$C$10:$C$14</c:f>
              <c:numCache>
                <c:formatCode>#,##0</c:formatCode>
                <c:ptCount val="5"/>
                <c:pt idx="0">
                  <c:v>3000</c:v>
                </c:pt>
                <c:pt idx="1">
                  <c:v>245.00000000000003</c:v>
                </c:pt>
                <c:pt idx="2">
                  <c:v>557.14285714285711</c:v>
                </c:pt>
                <c:pt idx="3">
                  <c:v>1305</c:v>
                </c:pt>
              </c:numCache>
            </c:numRef>
          </c:val>
          <c:extLst>
            <c:ext xmlns:c16="http://schemas.microsoft.com/office/drawing/2014/chart" uri="{C3380CC4-5D6E-409C-BE32-E72D297353CC}">
              <c16:uniqueId val="{00000000-50B8-2543-A6AC-2A5B40E750F2}"/>
            </c:ext>
          </c:extLst>
        </c:ser>
        <c:dLbls>
          <c:showLegendKey val="0"/>
          <c:showVal val="0"/>
          <c:showCatName val="0"/>
          <c:showSerName val="0"/>
          <c:showPercent val="0"/>
          <c:showBubbleSize val="0"/>
        </c:dLbls>
        <c:gapWidth val="150"/>
        <c:axId val="28450899"/>
        <c:axId val="33736893"/>
      </c:barChart>
      <c:catAx>
        <c:axId val="28450899"/>
        <c:scaling>
          <c:orientation val="minMax"/>
        </c:scaling>
        <c:delete val="0"/>
        <c:axPos val="l"/>
        <c:title>
          <c:tx>
            <c:rich>
              <a:bodyPr rot="-5400000"/>
              <a:lstStyle/>
              <a:p>
                <a:pPr>
                  <a:defRPr sz="1300" b="0" u="none" strike="noStrike">
                    <a:uFillTx/>
                    <a:latin typeface="Arial"/>
                  </a:defRPr>
                </a:pPr>
                <a:r>
                  <a:rPr lang="fr-FR" sz="1000" b="1" u="none" strike="noStrike">
                    <a:solidFill>
                      <a:srgbClr val="000000"/>
                    </a:solidFill>
                    <a:uFillTx/>
                    <a:latin typeface="Calibri"/>
                  </a:rPr>
                  <a:t>Stockage brut (Go)</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33736893"/>
        <c:crosses val="autoZero"/>
        <c:auto val="1"/>
        <c:lblAlgn val="ctr"/>
        <c:lblOffset val="100"/>
        <c:noMultiLvlLbl val="0"/>
      </c:catAx>
      <c:valAx>
        <c:axId val="33736893"/>
        <c:scaling>
          <c:orientation val="minMax"/>
        </c:scaling>
        <c:delete val="0"/>
        <c:axPos val="b"/>
        <c:majorGridlines>
          <c:spPr>
            <a:ln w="9360">
              <a:solidFill>
                <a:srgbClr val="878787"/>
              </a:solidFill>
              <a:round/>
            </a:ln>
          </c:spPr>
        </c:majorGridlines>
        <c:title>
          <c:tx>
            <c:rich>
              <a:bodyPr rot="0"/>
              <a:lstStyle/>
              <a:p>
                <a:pPr>
                  <a:defRPr sz="1300" b="0" u="none" strike="noStrike">
                    <a:uFillTx/>
                    <a:latin typeface="Arial"/>
                  </a:defRPr>
                </a:pPr>
                <a:r>
                  <a:rPr lang="fr-FR" sz="1000" b="1" u="none" strike="noStrike">
                    <a:solidFill>
                      <a:srgbClr val="000000"/>
                    </a:solidFill>
                    <a:uFillTx/>
                    <a:latin typeface="Calibri"/>
                  </a:rPr>
                  <a:t>Plan</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28450899"/>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4</xdr:col>
      <xdr:colOff>432140</xdr:colOff>
      <xdr:row>38</xdr:row>
      <xdr:rowOff>1080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nyc.io/contac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care.acronis.com/s/article/68304-Retention-rules-how-and-when-they-work?language=en_US" TargetMode="External"/><Relationship Id="rId2" Type="http://schemas.openxmlformats.org/officeDocument/2006/relationships/hyperlink" Target="https://care.acronis.com/s/article/59296-Acronis-Cyber-Protect-Cloud-how-to-set-up-backup-schedule?language=en_US" TargetMode="External"/><Relationship Id="rId1" Type="http://schemas.openxmlformats.org/officeDocument/2006/relationships/hyperlink" Target="https://care.acronis.com/s/article/16791-Archive-Compression-in-Acronis-Products?language=en_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showGridLines="0" zoomScale="110" zoomScaleNormal="110" workbookViewId="0">
      <pane ySplit="4" topLeftCell="A23" activePane="bottomLeft" state="frozen"/>
      <selection pane="bottomLeft" activeCell="J14" sqref="J14"/>
    </sheetView>
  </sheetViews>
  <sheetFormatPr baseColWidth="10" defaultColWidth="8.6640625" defaultRowHeight="15" x14ac:dyDescent="0.2"/>
  <cols>
    <col min="1" max="1" width="33.6640625" customWidth="1"/>
    <col min="2" max="2" width="14" bestFit="1" customWidth="1"/>
    <col min="3" max="3" width="12.83203125" bestFit="1" customWidth="1"/>
    <col min="4" max="4" width="21.1640625" bestFit="1" customWidth="1"/>
    <col min="5" max="5" width="22.83203125" bestFit="1" customWidth="1"/>
    <col min="6" max="6" width="27.83203125" bestFit="1" customWidth="1"/>
  </cols>
  <sheetData>
    <row r="1" spans="1:6" ht="37.5" customHeight="1" x14ac:dyDescent="0.2">
      <c r="A1" s="14" t="s">
        <v>0</v>
      </c>
      <c r="B1" s="14"/>
      <c r="C1" s="14"/>
      <c r="D1" s="14"/>
      <c r="E1" s="14"/>
      <c r="F1" s="14"/>
    </row>
    <row r="2" spans="1:6" ht="18" customHeight="1" x14ac:dyDescent="0.2">
      <c r="A2" s="13" t="s">
        <v>1</v>
      </c>
      <c r="B2" s="13"/>
      <c r="C2" s="13"/>
      <c r="D2" s="13"/>
      <c r="E2" s="13"/>
      <c r="F2" s="13"/>
    </row>
    <row r="3" spans="1:6" ht="3.75" customHeight="1" x14ac:dyDescent="0.2">
      <c r="A3" s="15"/>
      <c r="B3" s="15"/>
      <c r="C3" s="15"/>
      <c r="D3" s="15"/>
      <c r="E3" s="15"/>
      <c r="F3" s="15"/>
    </row>
    <row r="5" spans="1:6" ht="19.5" customHeight="1" x14ac:dyDescent="0.2">
      <c r="A5" s="12" t="s">
        <v>2</v>
      </c>
      <c r="B5" s="12"/>
      <c r="C5" s="12"/>
      <c r="D5" s="12"/>
      <c r="E5" s="12"/>
      <c r="F5" s="12"/>
    </row>
    <row r="6" spans="1:6" ht="21.75" customHeight="1" x14ac:dyDescent="0.2">
      <c r="A6" s="16" t="s">
        <v>3</v>
      </c>
      <c r="B6" s="16" t="s">
        <v>4</v>
      </c>
      <c r="C6" s="16" t="s">
        <v>5</v>
      </c>
      <c r="D6" s="16" t="s">
        <v>6</v>
      </c>
      <c r="E6" s="16" t="s">
        <v>7</v>
      </c>
      <c r="F6" s="16" t="s">
        <v>8</v>
      </c>
    </row>
    <row r="7" spans="1:6" ht="17" x14ac:dyDescent="0.2">
      <c r="A7" s="17" t="s">
        <v>9</v>
      </c>
      <c r="B7" s="18">
        <v>10</v>
      </c>
      <c r="C7" s="18">
        <v>120</v>
      </c>
      <c r="D7" s="19">
        <v>2</v>
      </c>
      <c r="E7" s="20">
        <f>B7*C7</f>
        <v>1200</v>
      </c>
      <c r="F7" s="21" t="s">
        <v>10</v>
      </c>
    </row>
    <row r="8" spans="1:6" ht="17" x14ac:dyDescent="0.2">
      <c r="A8" s="22" t="s">
        <v>11</v>
      </c>
      <c r="B8" s="18">
        <v>3</v>
      </c>
      <c r="C8" s="18">
        <v>2000</v>
      </c>
      <c r="D8" s="19">
        <v>4</v>
      </c>
      <c r="E8" s="20">
        <f>B8*C8</f>
        <v>6000</v>
      </c>
      <c r="F8" s="23" t="s">
        <v>12</v>
      </c>
    </row>
    <row r="9" spans="1:6" ht="17" x14ac:dyDescent="0.2">
      <c r="A9" s="17" t="s">
        <v>13</v>
      </c>
      <c r="B9" s="18">
        <v>1</v>
      </c>
      <c r="C9" s="18">
        <v>2000</v>
      </c>
      <c r="D9" s="19">
        <v>4</v>
      </c>
      <c r="E9" s="20">
        <f>B9*C9</f>
        <v>2000</v>
      </c>
      <c r="F9" s="21" t="s">
        <v>14</v>
      </c>
    </row>
    <row r="10" spans="1:6" ht="17" x14ac:dyDescent="0.2">
      <c r="A10" s="22" t="s">
        <v>15</v>
      </c>
      <c r="B10" s="18">
        <v>1</v>
      </c>
      <c r="C10" s="18">
        <v>2000</v>
      </c>
      <c r="D10" s="19">
        <v>3</v>
      </c>
      <c r="E10" s="20">
        <f>B10*C10</f>
        <v>2000</v>
      </c>
      <c r="F10" s="23" t="s">
        <v>16</v>
      </c>
    </row>
    <row r="11" spans="1:6" ht="17" x14ac:dyDescent="0.2">
      <c r="A11" s="17" t="s">
        <v>17</v>
      </c>
      <c r="B11" s="18">
        <v>0</v>
      </c>
      <c r="C11" s="18">
        <v>200</v>
      </c>
      <c r="D11" s="19">
        <v>5</v>
      </c>
      <c r="E11" s="20">
        <f>B11*C11</f>
        <v>0</v>
      </c>
      <c r="F11" s="21"/>
    </row>
    <row r="12" spans="1:6" ht="19" x14ac:dyDescent="0.2">
      <c r="A12" s="11" t="s">
        <v>18</v>
      </c>
      <c r="B12" s="11"/>
      <c r="C12" s="11"/>
      <c r="D12" s="11"/>
      <c r="E12" s="25">
        <f>SUM(E7:E11)</f>
        <v>11200</v>
      </c>
      <c r="F12" s="26"/>
    </row>
    <row r="14" spans="1:6" ht="19.5" customHeight="1" x14ac:dyDescent="0.2">
      <c r="A14" s="12" t="s">
        <v>19</v>
      </c>
      <c r="B14" s="12"/>
      <c r="C14" s="12"/>
      <c r="D14" s="12"/>
      <c r="E14" s="12"/>
      <c r="F14" s="12"/>
    </row>
    <row r="15" spans="1:6" ht="17" x14ac:dyDescent="0.2">
      <c r="A15" s="27" t="s">
        <v>20</v>
      </c>
      <c r="B15" s="10" t="s">
        <v>21</v>
      </c>
      <c r="C15" s="10"/>
      <c r="D15" s="27" t="s">
        <v>22</v>
      </c>
      <c r="E15" s="18">
        <v>30</v>
      </c>
      <c r="F15" s="28" t="s">
        <v>23</v>
      </c>
    </row>
    <row r="16" spans="1:6" ht="31.5" customHeight="1" x14ac:dyDescent="0.2">
      <c r="A16" s="9" t="str">
        <f>IF($B$15="Toujours complète","Sauvegarde complète à chaque exécution. Restauration la plus rapide mais stockage maximal.",IF($B$15="Toujours incrémentielle","1 complète initiale puis incrémentielles consolidées en archive mono-fichier. Stockage minimal, attention au temps de restauration (chaîne d'incréments à rejouer).",IF($B$15="Hebdomadaire complète et quotidienne incrémentielle","1 complète par semaine, incrémentielles les autres jours. Bon compromis entre stockage et temps de restauration.",IF($B$15="Grand-père / Père / Fils (GFS)","Mensuelles complètes (Grand-père), hebdomadaires différentielles (Père), quotidiennes incrémentielles (Fils). Adapté à la conformité et à la conservation longue durée.",""))))</f>
        <v>1 complète initiale puis incrémentielles consolidées en archive mono-fichier. Stockage minimal, attention au temps de restauration (chaîne d'incréments à rejouer).</v>
      </c>
      <c r="B16" s="9"/>
      <c r="C16" s="9"/>
      <c r="D16" s="9"/>
      <c r="E16" s="9"/>
      <c r="F16" s="9"/>
    </row>
    <row r="18" spans="1:6" ht="19.5" customHeight="1" x14ac:dyDescent="0.2">
      <c r="A18" s="12" t="s">
        <v>24</v>
      </c>
      <c r="B18" s="12"/>
      <c r="C18" s="12"/>
      <c r="D18" s="12"/>
      <c r="E18" s="12"/>
      <c r="F18" s="12"/>
    </row>
    <row r="19" spans="1:6" ht="17" x14ac:dyDescent="0.2">
      <c r="A19" s="27" t="s">
        <v>25</v>
      </c>
      <c r="B19" s="29">
        <v>20</v>
      </c>
      <c r="C19" s="8" t="s">
        <v>26</v>
      </c>
      <c r="D19" s="8"/>
      <c r="E19" s="8"/>
      <c r="F19" s="8"/>
    </row>
    <row r="20" spans="1:6" ht="17" x14ac:dyDescent="0.2">
      <c r="A20" s="27" t="s">
        <v>27</v>
      </c>
      <c r="B20" s="29">
        <v>10</v>
      </c>
      <c r="C20" s="8" t="s">
        <v>28</v>
      </c>
      <c r="D20" s="8"/>
      <c r="E20" s="8"/>
      <c r="F20" s="8"/>
    </row>
    <row r="21" spans="1:6" ht="17" x14ac:dyDescent="0.2">
      <c r="A21" s="27" t="s">
        <v>29</v>
      </c>
      <c r="B21" s="29">
        <v>20</v>
      </c>
      <c r="C21" s="8" t="s">
        <v>30</v>
      </c>
      <c r="D21" s="8"/>
      <c r="E21" s="8"/>
      <c r="F21" s="8"/>
    </row>
    <row r="22" spans="1:6" ht="17" x14ac:dyDescent="0.2">
      <c r="A22" s="27" t="s">
        <v>31</v>
      </c>
      <c r="B22" s="30">
        <v>1</v>
      </c>
      <c r="C22" s="8" t="s">
        <v>32</v>
      </c>
      <c r="D22" s="8"/>
      <c r="E22" s="8"/>
      <c r="F22" s="8"/>
    </row>
    <row r="24" spans="1:6" ht="19.5" customHeight="1" x14ac:dyDescent="0.2">
      <c r="A24" s="12" t="s">
        <v>33</v>
      </c>
      <c r="B24" s="12"/>
      <c r="C24" s="12"/>
      <c r="D24" s="12"/>
      <c r="E24" s="12"/>
      <c r="F24" s="12"/>
    </row>
    <row r="25" spans="1:6" ht="18" x14ac:dyDescent="0.2">
      <c r="A25" s="7" t="s">
        <v>34</v>
      </c>
      <c r="B25" s="7"/>
      <c r="C25" s="7"/>
      <c r="D25" s="7"/>
      <c r="E25" s="7"/>
      <c r="F25" s="7"/>
    </row>
    <row r="26" spans="1:6" ht="21.75" customHeight="1" x14ac:dyDescent="0.2">
      <c r="A26" s="16" t="s">
        <v>3</v>
      </c>
      <c r="B26" s="16" t="s">
        <v>35</v>
      </c>
      <c r="C26" s="16" t="s">
        <v>36</v>
      </c>
      <c r="D26" s="16" t="s">
        <v>37</v>
      </c>
      <c r="E26" s="16" t="s">
        <v>38</v>
      </c>
    </row>
    <row r="27" spans="1:6" ht="17" x14ac:dyDescent="0.2">
      <c r="A27" s="17" t="str">
        <f>A7</f>
        <v>Postes de travail</v>
      </c>
      <c r="B27" s="20">
        <f>E7</f>
        <v>1200</v>
      </c>
      <c r="C27" s="20">
        <f>IF($B$15="Toujours complète", E7*$E$15, IF($B$15="Toujours incrémentielle", E7*(1+($E$15-1)*D7/100), IF($B$15="Hebdomadaire complète et quotidienne incrémentielle", ($E$15/7)*E7*(1+6*D7/100), IF($B$15="Grand-père / Père / Fils (GFS)", E7*(12+3.5*4*D7/100+7*D7/100), E7*$E$15))))</f>
        <v>1896</v>
      </c>
      <c r="D27" s="20">
        <f>C27*(1-$B$19/100)</f>
        <v>1516.8000000000002</v>
      </c>
      <c r="E27" s="20">
        <f>D27*(1+$B$20/100)*(1+$B$21/100)^$B$22</f>
        <v>2002.1760000000002</v>
      </c>
      <c r="F27" s="31"/>
    </row>
    <row r="28" spans="1:6" ht="17" x14ac:dyDescent="0.2">
      <c r="A28" s="22" t="str">
        <f>A8</f>
        <v>Serveurs virtuels</v>
      </c>
      <c r="B28" s="20">
        <f>E8</f>
        <v>6000</v>
      </c>
      <c r="C28" s="20">
        <f>IF($B$15="Toujours complète", E8*$E$15, IF($B$15="Toujours incrémentielle", E8*(1+($E$15-1)*D8/100), IF($B$15="Hebdomadaire complète et quotidienne incrémentielle", ($E$15/7)*E8*(1+6*D8/100), IF($B$15="Grand-père / Père / Fils (GFS)", E8*(12+3.5*4*D8/100+7*D8/100), E8*$E$15))))</f>
        <v>12960</v>
      </c>
      <c r="D28" s="20">
        <f>C28*(1-$B$19/100)</f>
        <v>10368</v>
      </c>
      <c r="E28" s="20">
        <f>D28*(1+$B$20/100)*(1+$B$21/100)^$B$22</f>
        <v>13685.76</v>
      </c>
      <c r="F28" s="32"/>
    </row>
    <row r="29" spans="1:6" ht="17" x14ac:dyDescent="0.2">
      <c r="A29" s="17" t="str">
        <f>A9</f>
        <v>Serveurs physiques</v>
      </c>
      <c r="B29" s="20">
        <f>E9</f>
        <v>2000</v>
      </c>
      <c r="C29" s="20">
        <f>IF($B$15="Toujours complète", E9*$E$15, IF($B$15="Toujours incrémentielle", E9*(1+($E$15-1)*D9/100), IF($B$15="Hebdomadaire complète et quotidienne incrémentielle", ($E$15/7)*E9*(1+6*D9/100), IF($B$15="Grand-père / Père / Fils (GFS)", E9*(12+3.5*4*D9/100+7*D9/100), E9*$E$15))))</f>
        <v>4320</v>
      </c>
      <c r="D29" s="20">
        <f>C29*(1-$B$19/100)</f>
        <v>3456</v>
      </c>
      <c r="E29" s="20">
        <f>D29*(1+$B$20/100)*(1+$B$21/100)^$B$22</f>
        <v>4561.92</v>
      </c>
      <c r="F29" s="31"/>
    </row>
    <row r="30" spans="1:6" ht="17" x14ac:dyDescent="0.2">
      <c r="A30" s="22" t="str">
        <f>A10</f>
        <v>NAS</v>
      </c>
      <c r="B30" s="20">
        <f>E10</f>
        <v>2000</v>
      </c>
      <c r="C30" s="20">
        <f>IF($B$15="Toujours complète", E10*$E$15, IF($B$15="Toujours incrémentielle", E10*(1+($E$15-1)*D10/100), IF($B$15="Hebdomadaire complète et quotidienne incrémentielle", ($E$15/7)*E10*(1+6*D10/100), IF($B$15="Grand-père / Père / Fils (GFS)", E10*(12+3.5*4*D10/100+7*D10/100), E10*$E$15))))</f>
        <v>3740</v>
      </c>
      <c r="D30" s="20">
        <f>C30*(1-$B$19/100)</f>
        <v>2992</v>
      </c>
      <c r="E30" s="20">
        <f>D30*(1+$B$20/100)*(1+$B$21/100)^$B$22</f>
        <v>3949.44</v>
      </c>
      <c r="F30" s="32"/>
    </row>
    <row r="31" spans="1:6" ht="17" x14ac:dyDescent="0.2">
      <c r="A31" s="17" t="str">
        <f>A11</f>
        <v>Autre</v>
      </c>
      <c r="B31" s="20">
        <f>E11</f>
        <v>0</v>
      </c>
      <c r="C31" s="20">
        <f>IF($B$15="Toujours complète", E11*$E$15, IF($B$15="Toujours incrémentielle", E11*(1+($E$15-1)*D11/100), IF($B$15="Hebdomadaire complète et quotidienne incrémentielle", ($E$15/7)*E11*(1+6*D11/100), IF($B$15="Grand-père / Père / Fils (GFS)", E11*(12+3.5*4*D11/100+7*D11/100), E11*$E$15))))</f>
        <v>0</v>
      </c>
      <c r="D31" s="20">
        <f>C31*(1-$B$19/100)</f>
        <v>0</v>
      </c>
      <c r="E31" s="20">
        <f>D31*(1+$B$20/100)*(1+$B$21/100)^$B$22</f>
        <v>0</v>
      </c>
      <c r="F31" s="31"/>
    </row>
    <row r="32" spans="1:6" ht="19" x14ac:dyDescent="0.2">
      <c r="A32" s="24" t="s">
        <v>39</v>
      </c>
      <c r="B32" s="33">
        <f>SUM(B27:B31)</f>
        <v>11200</v>
      </c>
      <c r="C32" s="33">
        <f>SUM(C27:C31)</f>
        <v>22916</v>
      </c>
      <c r="D32" s="33">
        <f>SUM(D27:D31)</f>
        <v>18332.8</v>
      </c>
      <c r="E32" s="33">
        <f>SUM(E27:E31)</f>
        <v>24199.295999999998</v>
      </c>
      <c r="F32" s="34"/>
    </row>
    <row r="34" spans="1:6" ht="19.5" customHeight="1" x14ac:dyDescent="0.2">
      <c r="A34" s="12" t="s">
        <v>40</v>
      </c>
      <c r="B34" s="12"/>
      <c r="C34" s="12"/>
      <c r="D34" s="12"/>
      <c r="E34" s="12"/>
      <c r="F34" s="12"/>
    </row>
    <row r="35" spans="1:6" ht="17" x14ac:dyDescent="0.2">
      <c r="A35" s="27" t="s">
        <v>41</v>
      </c>
      <c r="B35" s="6">
        <f>B32</f>
        <v>11200</v>
      </c>
      <c r="C35" s="6"/>
    </row>
    <row r="36" spans="1:6" ht="17" x14ac:dyDescent="0.2">
      <c r="A36" s="27" t="s">
        <v>42</v>
      </c>
      <c r="B36" s="6">
        <f>C32</f>
        <v>22916</v>
      </c>
      <c r="C36" s="6"/>
    </row>
    <row r="37" spans="1:6" ht="17" x14ac:dyDescent="0.2">
      <c r="A37" s="27" t="s">
        <v>37</v>
      </c>
      <c r="B37" s="6">
        <f>D32</f>
        <v>18332.8</v>
      </c>
      <c r="C37" s="6"/>
    </row>
    <row r="39" spans="1:6" ht="31.5" customHeight="1" x14ac:dyDescent="0.2">
      <c r="A39" s="5" t="s">
        <v>43</v>
      </c>
      <c r="B39" s="5"/>
      <c r="C39" s="5"/>
      <c r="D39" s="4">
        <f>E32</f>
        <v>24199.295999999998</v>
      </c>
      <c r="E39" s="4"/>
      <c r="F39" s="35">
        <f>E32/1000</f>
        <v>24.199295999999997</v>
      </c>
    </row>
    <row r="41" spans="1:6" ht="37.5" customHeight="1" x14ac:dyDescent="0.2">
      <c r="A41" s="3" t="s">
        <v>44</v>
      </c>
      <c r="B41" s="3"/>
      <c r="C41" s="3"/>
      <c r="D41" s="3"/>
      <c r="E41" s="3"/>
      <c r="F41" s="3"/>
    </row>
    <row r="43" spans="1:6" ht="25.5" customHeight="1" x14ac:dyDescent="0.2">
      <c r="A43" s="2" t="s">
        <v>45</v>
      </c>
      <c r="B43" s="2"/>
      <c r="C43" s="2"/>
      <c r="D43" s="2"/>
      <c r="E43" s="2"/>
      <c r="F43" s="2"/>
    </row>
    <row r="44" spans="1:6" ht="24" customHeight="1" x14ac:dyDescent="0.2">
      <c r="A44" s="1" t="s">
        <v>46</v>
      </c>
      <c r="B44" s="1"/>
      <c r="C44" s="1"/>
      <c r="D44" s="1"/>
      <c r="E44" s="1"/>
      <c r="F44" s="1"/>
    </row>
  </sheetData>
  <mergeCells count="23">
    <mergeCell ref="A41:F41"/>
    <mergeCell ref="A43:F43"/>
    <mergeCell ref="A44:F44"/>
    <mergeCell ref="B35:C35"/>
    <mergeCell ref="B36:C36"/>
    <mergeCell ref="B37:C37"/>
    <mergeCell ref="A39:C39"/>
    <mergeCell ref="D39:E39"/>
    <mergeCell ref="C21:F21"/>
    <mergeCell ref="C22:F22"/>
    <mergeCell ref="A24:F24"/>
    <mergeCell ref="A25:F25"/>
    <mergeCell ref="A34:F34"/>
    <mergeCell ref="B15:C15"/>
    <mergeCell ref="A16:F16"/>
    <mergeCell ref="A18:F18"/>
    <mergeCell ref="C19:F19"/>
    <mergeCell ref="C20:F20"/>
    <mergeCell ref="A1:F1"/>
    <mergeCell ref="A2:F2"/>
    <mergeCell ref="A5:F5"/>
    <mergeCell ref="A12:D12"/>
    <mergeCell ref="A14:F14"/>
  </mergeCells>
  <dataValidations count="1">
    <dataValidation type="list" sqref="B15" xr:uid="{00000000-0002-0000-0000-000000000000}">
      <formula1>"Toujours incrémentielle,Toujours complète,Hebdomadaire complète et quotidienne incrémentielle,Grand-père / Père / Fils (GFS)"</formula1>
      <formula2>0</formula2>
    </dataValidation>
  </dataValidations>
  <hyperlinks>
    <hyperlink ref="A44" r:id="rId1" xr:uid="{00000000-0004-0000-0000-000000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showGridLines="0" zoomScaleNormal="100" workbookViewId="0">
      <selection sqref="A1:F1"/>
    </sheetView>
  </sheetViews>
  <sheetFormatPr baseColWidth="10" defaultColWidth="8.6640625" defaultRowHeight="15" x14ac:dyDescent="0.2"/>
  <cols>
    <col min="1" max="1" width="28" customWidth="1"/>
    <col min="2" max="2" width="14" customWidth="1"/>
    <col min="3" max="3" width="19.1640625" bestFit="1" customWidth="1"/>
    <col min="4" max="4" width="14" customWidth="1"/>
    <col min="5" max="5" width="16" bestFit="1" customWidth="1"/>
    <col min="6" max="6" width="34" bestFit="1" customWidth="1"/>
  </cols>
  <sheetData>
    <row r="1" spans="1:6" ht="33.75" customHeight="1" x14ac:dyDescent="0.2">
      <c r="A1" s="14" t="s">
        <v>47</v>
      </c>
      <c r="B1" s="14"/>
      <c r="C1" s="14"/>
      <c r="D1" s="14"/>
      <c r="E1" s="14"/>
      <c r="F1" s="14"/>
    </row>
    <row r="2" spans="1:6" ht="3" customHeight="1" x14ac:dyDescent="0.2">
      <c r="A2" s="15"/>
      <c r="B2" s="15"/>
      <c r="C2" s="15"/>
      <c r="D2" s="15"/>
      <c r="E2" s="15"/>
      <c r="F2" s="15"/>
    </row>
    <row r="4" spans="1:6" ht="19.5" customHeight="1" x14ac:dyDescent="0.2">
      <c r="A4" s="12" t="s">
        <v>48</v>
      </c>
      <c r="B4" s="12"/>
      <c r="C4" s="12"/>
      <c r="D4" s="12"/>
      <c r="E4" s="12"/>
      <c r="F4" s="12"/>
    </row>
    <row r="5" spans="1:6" ht="17" x14ac:dyDescent="0.2">
      <c r="A5" s="27" t="s">
        <v>7</v>
      </c>
      <c r="B5" s="18">
        <v>100</v>
      </c>
      <c r="C5" s="27" t="s">
        <v>49</v>
      </c>
      <c r="D5" s="29">
        <v>5</v>
      </c>
      <c r="E5" s="27" t="s">
        <v>22</v>
      </c>
      <c r="F5" s="18">
        <v>30</v>
      </c>
    </row>
    <row r="6" spans="1:6" ht="17" x14ac:dyDescent="0.2">
      <c r="A6" s="27" t="s">
        <v>25</v>
      </c>
      <c r="B6" s="29">
        <v>20</v>
      </c>
    </row>
    <row r="8" spans="1:6" ht="19.5" customHeight="1" x14ac:dyDescent="0.2">
      <c r="A8" s="12" t="s">
        <v>50</v>
      </c>
      <c r="B8" s="12"/>
      <c r="C8" s="12"/>
      <c r="D8" s="12"/>
      <c r="E8" s="12"/>
      <c r="F8" s="12"/>
    </row>
    <row r="9" spans="1:6" ht="21.75" customHeight="1" x14ac:dyDescent="0.2">
      <c r="A9" s="16" t="s">
        <v>51</v>
      </c>
      <c r="B9" s="16" t="s">
        <v>52</v>
      </c>
      <c r="C9" s="16" t="s">
        <v>36</v>
      </c>
      <c r="D9" s="16" t="s">
        <v>53</v>
      </c>
      <c r="E9" s="16" t="s">
        <v>54</v>
      </c>
      <c r="F9" s="16" t="s">
        <v>55</v>
      </c>
    </row>
    <row r="10" spans="1:6" ht="17" x14ac:dyDescent="0.2">
      <c r="A10" s="36" t="s">
        <v>56</v>
      </c>
      <c r="B10" s="37" t="s">
        <v>57</v>
      </c>
      <c r="C10" s="20">
        <f>$B$5*$F$5</f>
        <v>3000</v>
      </c>
      <c r="D10" s="20">
        <f>C10*(1-$B$6/100)</f>
        <v>2400</v>
      </c>
      <c r="E10" s="38">
        <f>C10/$B$5</f>
        <v>30</v>
      </c>
      <c r="F10" s="21" t="s">
        <v>58</v>
      </c>
    </row>
    <row r="11" spans="1:6" ht="17" x14ac:dyDescent="0.2">
      <c r="A11" s="39" t="s">
        <v>21</v>
      </c>
      <c r="B11" s="40" t="s">
        <v>59</v>
      </c>
      <c r="C11" s="20">
        <f>$B$5*(1+($F$5-1)*$D$5/100)</f>
        <v>245.00000000000003</v>
      </c>
      <c r="D11" s="20">
        <f>C11*(1-$B$6/100)</f>
        <v>196.00000000000003</v>
      </c>
      <c r="E11" s="38">
        <f>C11/$B$5</f>
        <v>2.4500000000000002</v>
      </c>
      <c r="F11" s="23" t="s">
        <v>60</v>
      </c>
    </row>
    <row r="12" spans="1:6" ht="17" x14ac:dyDescent="0.2">
      <c r="A12" s="36" t="s">
        <v>61</v>
      </c>
      <c r="B12" s="37" t="s">
        <v>62</v>
      </c>
      <c r="C12" s="20">
        <f>($F$5/7)*$B$5*(1+6*$D$5/100)</f>
        <v>557.14285714285711</v>
      </c>
      <c r="D12" s="20">
        <f>C12*(1-$B$6/100)</f>
        <v>445.71428571428572</v>
      </c>
      <c r="E12" s="38">
        <f>C12/$B$5</f>
        <v>5.5714285714285712</v>
      </c>
      <c r="F12" s="21" t="s">
        <v>63</v>
      </c>
    </row>
    <row r="13" spans="1:6" ht="17" x14ac:dyDescent="0.2">
      <c r="A13" s="39" t="s">
        <v>64</v>
      </c>
      <c r="B13" s="40" t="s">
        <v>65</v>
      </c>
      <c r="C13" s="20">
        <f>$B$5*(12+3.5*4*$D$5/100+7*$D$5/100)</f>
        <v>1305</v>
      </c>
      <c r="D13" s="20">
        <f>C13*(1-$B$6/100)</f>
        <v>1044</v>
      </c>
      <c r="E13" s="38">
        <f>C13/$B$5</f>
        <v>13.05</v>
      </c>
      <c r="F13" s="23" t="s">
        <v>66</v>
      </c>
    </row>
    <row r="15" spans="1:6" ht="19.5" customHeight="1" x14ac:dyDescent="0.2">
      <c r="A15" s="12" t="s">
        <v>67</v>
      </c>
      <c r="B15" s="12"/>
      <c r="C15" s="12"/>
      <c r="D15" s="12"/>
      <c r="E15" s="12"/>
      <c r="F15" s="12"/>
    </row>
    <row r="16" spans="1:6" ht="27.75" customHeight="1" x14ac:dyDescent="0.2">
      <c r="A16" s="41" t="s">
        <v>68</v>
      </c>
      <c r="B16" s="43" t="s">
        <v>69</v>
      </c>
      <c r="C16" s="43"/>
      <c r="D16" s="43"/>
      <c r="E16" s="43"/>
      <c r="F16" s="43"/>
    </row>
    <row r="17" spans="1:6" ht="27.75" customHeight="1" x14ac:dyDescent="0.2">
      <c r="A17" s="41" t="s">
        <v>70</v>
      </c>
      <c r="B17" s="43" t="s">
        <v>71</v>
      </c>
      <c r="C17" s="43"/>
      <c r="D17" s="43"/>
      <c r="E17" s="43"/>
      <c r="F17" s="43"/>
    </row>
    <row r="18" spans="1:6" ht="27.75" customHeight="1" x14ac:dyDescent="0.2">
      <c r="A18" s="41" t="s">
        <v>72</v>
      </c>
      <c r="B18" s="43" t="s">
        <v>73</v>
      </c>
      <c r="C18" s="43"/>
      <c r="D18" s="43"/>
      <c r="E18" s="43"/>
      <c r="F18" s="43"/>
    </row>
    <row r="19" spans="1:6" ht="36" customHeight="1" x14ac:dyDescent="0.2">
      <c r="A19" s="41" t="s">
        <v>74</v>
      </c>
      <c r="B19" s="43" t="s">
        <v>75</v>
      </c>
      <c r="C19" s="43"/>
      <c r="D19" s="43"/>
      <c r="E19" s="43"/>
      <c r="F19" s="43"/>
    </row>
    <row r="40" spans="1:6" x14ac:dyDescent="0.2">
      <c r="A40" s="44" t="s">
        <v>76</v>
      </c>
      <c r="B40" s="44"/>
      <c r="C40" s="44"/>
      <c r="D40" s="44"/>
      <c r="E40" s="44"/>
      <c r="F40" s="44"/>
    </row>
  </sheetData>
  <mergeCells count="9">
    <mergeCell ref="B17:F17"/>
    <mergeCell ref="B18:F18"/>
    <mergeCell ref="B19:F19"/>
    <mergeCell ref="A40:F40"/>
    <mergeCell ref="A1:F1"/>
    <mergeCell ref="A4:F4"/>
    <mergeCell ref="A8:F8"/>
    <mergeCell ref="A15:F15"/>
    <mergeCell ref="B16:F16"/>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showGridLines="0" tabSelected="1" zoomScaleNormal="100" workbookViewId="0">
      <selection sqref="A1:C1"/>
    </sheetView>
  </sheetViews>
  <sheetFormatPr baseColWidth="10" defaultColWidth="8.6640625" defaultRowHeight="15" x14ac:dyDescent="0.2"/>
  <cols>
    <col min="1" max="1" width="49.33203125" bestFit="1" customWidth="1"/>
    <col min="2" max="2" width="39.6640625" bestFit="1" customWidth="1"/>
    <col min="3" max="3" width="27.5" bestFit="1" customWidth="1"/>
  </cols>
  <sheetData>
    <row r="1" spans="1:3" ht="33.75" customHeight="1" x14ac:dyDescent="0.2">
      <c r="A1" s="14" t="s">
        <v>77</v>
      </c>
      <c r="B1" s="14"/>
      <c r="C1" s="14"/>
    </row>
    <row r="2" spans="1:3" ht="3" customHeight="1" x14ac:dyDescent="0.2">
      <c r="A2" s="15"/>
      <c r="B2" s="15"/>
      <c r="C2" s="15"/>
    </row>
    <row r="4" spans="1:3" ht="19.5" customHeight="1" x14ac:dyDescent="0.2">
      <c r="A4" s="12" t="s">
        <v>78</v>
      </c>
      <c r="B4" s="12"/>
      <c r="C4" s="12"/>
    </row>
    <row r="5" spans="1:3" ht="21.75" customHeight="1" x14ac:dyDescent="0.2">
      <c r="A5" s="16" t="s">
        <v>3</v>
      </c>
      <c r="B5" s="16" t="s">
        <v>79</v>
      </c>
      <c r="C5" s="16" t="s">
        <v>80</v>
      </c>
    </row>
    <row r="6" spans="1:3" ht="17" x14ac:dyDescent="0.2">
      <c r="A6" s="17" t="s">
        <v>81</v>
      </c>
      <c r="B6" s="41" t="s">
        <v>82</v>
      </c>
      <c r="C6" s="41" t="s">
        <v>83</v>
      </c>
    </row>
    <row r="7" spans="1:3" ht="17" x14ac:dyDescent="0.2">
      <c r="A7" s="22" t="s">
        <v>84</v>
      </c>
      <c r="B7" s="42" t="s">
        <v>85</v>
      </c>
      <c r="C7" s="42" t="s">
        <v>86</v>
      </c>
    </row>
    <row r="8" spans="1:3" ht="17" x14ac:dyDescent="0.2">
      <c r="A8" s="17" t="s">
        <v>87</v>
      </c>
      <c r="B8" s="41" t="s">
        <v>88</v>
      </c>
      <c r="C8" s="41" t="s">
        <v>86</v>
      </c>
    </row>
    <row r="9" spans="1:3" ht="17" x14ac:dyDescent="0.2">
      <c r="A9" s="22" t="s">
        <v>89</v>
      </c>
      <c r="B9" s="42" t="s">
        <v>90</v>
      </c>
      <c r="C9" s="42" t="s">
        <v>91</v>
      </c>
    </row>
    <row r="10" spans="1:3" ht="17" x14ac:dyDescent="0.2">
      <c r="A10" s="17" t="s">
        <v>92</v>
      </c>
      <c r="B10" s="41" t="s">
        <v>93</v>
      </c>
      <c r="C10" s="41" t="s">
        <v>94</v>
      </c>
    </row>
    <row r="11" spans="1:3" ht="17" x14ac:dyDescent="0.2">
      <c r="A11" s="22" t="s">
        <v>95</v>
      </c>
      <c r="B11" s="42" t="s">
        <v>96</v>
      </c>
      <c r="C11" s="42" t="s">
        <v>97</v>
      </c>
    </row>
    <row r="14" spans="1:3" ht="19.5" customHeight="1" x14ac:dyDescent="0.2">
      <c r="A14" s="12" t="s">
        <v>98</v>
      </c>
      <c r="B14" s="12"/>
      <c r="C14" s="12"/>
    </row>
    <row r="15" spans="1:3" ht="21.75" customHeight="1" x14ac:dyDescent="0.2">
      <c r="A15" s="16" t="s">
        <v>99</v>
      </c>
      <c r="B15" s="16" t="s">
        <v>100</v>
      </c>
      <c r="C15" s="16" t="s">
        <v>101</v>
      </c>
    </row>
    <row r="16" spans="1:3" ht="17" x14ac:dyDescent="0.2">
      <c r="A16" s="17" t="s">
        <v>102</v>
      </c>
      <c r="B16" s="41" t="s">
        <v>103</v>
      </c>
      <c r="C16" s="41" t="s">
        <v>104</v>
      </c>
    </row>
    <row r="17" spans="1:3" ht="17" x14ac:dyDescent="0.2">
      <c r="A17" s="22" t="s">
        <v>105</v>
      </c>
      <c r="B17" s="42" t="s">
        <v>106</v>
      </c>
      <c r="C17" s="42" t="s">
        <v>104</v>
      </c>
    </row>
    <row r="18" spans="1:3" ht="17" x14ac:dyDescent="0.2">
      <c r="A18" s="17" t="s">
        <v>107</v>
      </c>
      <c r="B18" s="41" t="s">
        <v>108</v>
      </c>
      <c r="C18" s="41" t="s">
        <v>109</v>
      </c>
    </row>
    <row r="19" spans="1:3" ht="17" x14ac:dyDescent="0.2">
      <c r="A19" s="22" t="s">
        <v>110</v>
      </c>
      <c r="B19" s="42" t="s">
        <v>111</v>
      </c>
      <c r="C19" s="42" t="s">
        <v>109</v>
      </c>
    </row>
    <row r="20" spans="1:3" ht="17" x14ac:dyDescent="0.2">
      <c r="A20" s="17" t="s">
        <v>112</v>
      </c>
      <c r="B20" s="41" t="s">
        <v>113</v>
      </c>
      <c r="C20" s="41" t="s">
        <v>114</v>
      </c>
    </row>
    <row r="21" spans="1:3" ht="17" x14ac:dyDescent="0.2">
      <c r="A21" s="22" t="s">
        <v>115</v>
      </c>
      <c r="B21" s="42" t="s">
        <v>116</v>
      </c>
      <c r="C21" s="42" t="s">
        <v>117</v>
      </c>
    </row>
    <row r="24" spans="1:3" ht="19.5" customHeight="1" x14ac:dyDescent="0.2">
      <c r="A24" s="12" t="s">
        <v>118</v>
      </c>
      <c r="B24" s="12"/>
      <c r="C24" s="12"/>
    </row>
    <row r="25" spans="1:3" ht="21.75" customHeight="1" x14ac:dyDescent="0.2">
      <c r="A25" s="16" t="s">
        <v>51</v>
      </c>
      <c r="B25" s="16" t="s">
        <v>119</v>
      </c>
      <c r="C25" s="16" t="s">
        <v>120</v>
      </c>
    </row>
    <row r="26" spans="1:3" ht="17" x14ac:dyDescent="0.2">
      <c r="A26" s="17" t="s">
        <v>56</v>
      </c>
      <c r="B26" s="17" t="s">
        <v>121</v>
      </c>
      <c r="C26" s="17" t="s">
        <v>122</v>
      </c>
    </row>
    <row r="27" spans="1:3" ht="17" x14ac:dyDescent="0.2">
      <c r="A27" s="22" t="s">
        <v>21</v>
      </c>
      <c r="B27" s="22" t="s">
        <v>123</v>
      </c>
      <c r="C27" s="22" t="s">
        <v>124</v>
      </c>
    </row>
    <row r="28" spans="1:3" ht="17" x14ac:dyDescent="0.2">
      <c r="A28" s="17" t="s">
        <v>61</v>
      </c>
      <c r="B28" s="17" t="s">
        <v>125</v>
      </c>
      <c r="C28" s="17" t="s">
        <v>63</v>
      </c>
    </row>
    <row r="29" spans="1:3" ht="17" x14ac:dyDescent="0.2">
      <c r="A29" s="22" t="s">
        <v>64</v>
      </c>
      <c r="B29" s="22" t="s">
        <v>126</v>
      </c>
      <c r="C29" s="22" t="s">
        <v>127</v>
      </c>
    </row>
    <row r="33" spans="1:3" ht="19.5" customHeight="1" x14ac:dyDescent="0.2">
      <c r="A33" s="12" t="s">
        <v>128</v>
      </c>
      <c r="B33" s="12"/>
      <c r="C33" s="12"/>
    </row>
    <row r="34" spans="1:3" ht="17" x14ac:dyDescent="0.2">
      <c r="A34" s="45" t="s">
        <v>129</v>
      </c>
      <c r="B34" s="45"/>
      <c r="C34" s="45"/>
    </row>
    <row r="35" spans="1:3" ht="17" x14ac:dyDescent="0.2">
      <c r="A35" s="46" t="s">
        <v>130</v>
      </c>
      <c r="B35" s="46"/>
      <c r="C35" s="46"/>
    </row>
    <row r="36" spans="1:3" ht="17" x14ac:dyDescent="0.2">
      <c r="A36" s="46" t="s">
        <v>131</v>
      </c>
      <c r="B36" s="46"/>
      <c r="C36" s="46"/>
    </row>
    <row r="37" spans="1:3" ht="17" x14ac:dyDescent="0.2">
      <c r="A37" s="46" t="s">
        <v>132</v>
      </c>
      <c r="B37" s="46"/>
      <c r="C37" s="46"/>
    </row>
    <row r="44" spans="1:3" x14ac:dyDescent="0.2">
      <c r="A44" s="44" t="s">
        <v>133</v>
      </c>
      <c r="B44" s="44"/>
      <c r="C44" s="44"/>
    </row>
  </sheetData>
  <mergeCells count="10">
    <mergeCell ref="A34:C34"/>
    <mergeCell ref="A35:C35"/>
    <mergeCell ref="A36:C36"/>
    <mergeCell ref="A37:C37"/>
    <mergeCell ref="A44:C44"/>
    <mergeCell ref="A1:C1"/>
    <mergeCell ref="A4:C4"/>
    <mergeCell ref="A14:C14"/>
    <mergeCell ref="A24:C24"/>
    <mergeCell ref="A33:C33"/>
  </mergeCells>
  <hyperlinks>
    <hyperlink ref="A35" r:id="rId1" xr:uid="{00000000-0004-0000-0200-000000000000}"/>
    <hyperlink ref="A36" r:id="rId2" xr:uid="{00000000-0004-0000-0200-000001000000}"/>
    <hyperlink ref="A37" r:id="rId3" xr:uid="{00000000-0004-0000-0200-000002000000}"/>
  </hyperlinks>
  <pageMargins left="0.75" right="0.75" top="1" bottom="1" header="0.511811023622047" footer="0.511811023622047"/>
  <pageSetup paperSize="9" orientation="portrait" horizontalDpi="300" verticalDpi="300"/>
</worksheet>
</file>

<file path=docMetadata/LabelInfo.xml><?xml version="1.0" encoding="utf-8"?>
<clbl:labelList xmlns:clbl="http://schemas.microsoft.com/office/2020/mipLabelMetadata">
  <clbl:label id="{2468b621-802f-40e9-af39-bcb9e506a043}" enabled="1" method="Standard" siteId="{61b7c666-7f1f-45b5-b4ae-fe7373641f03}"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Calcul BaaS</vt:lpstr>
      <vt:lpstr>Comparaison plans</vt:lpstr>
      <vt:lpstr>Aide &amp; ratios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Julien PLU</cp:lastModifiedBy>
  <cp:revision>0</cp:revision>
  <dcterms:created xsi:type="dcterms:W3CDTF">2026-06-05T08:31:16Z</dcterms:created>
  <dcterms:modified xsi:type="dcterms:W3CDTF">2026-06-05T08:47:03Z</dcterms:modified>
  <dc:language>en-US</dc:language>
</cp:coreProperties>
</file>